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05" windowWidth="19320" windowHeight="12660" activeTab="0"/>
  </bookViews>
  <sheets>
    <sheet name="Tabelle1" sheetId="1" r:id="rId1"/>
  </sheets>
  <definedNames/>
  <calcPr fullCalcOnLoad="1"/>
</workbook>
</file>

<file path=xl/comments1.xml><?xml version="1.0" encoding="utf-8"?>
<comments xmlns="http://schemas.openxmlformats.org/spreadsheetml/2006/main">
  <authors>
    <author>Boris N?ll</author>
  </authors>
  <commentList>
    <comment ref="A8" authorId="0">
      <text>
        <r>
          <rPr>
            <b/>
            <sz val="8"/>
            <rFont val="Tahoma"/>
            <family val="0"/>
          </rPr>
          <t>Anschaffungs-auszahlung</t>
        </r>
      </text>
    </comment>
  </commentList>
</comments>
</file>

<file path=xl/sharedStrings.xml><?xml version="1.0" encoding="utf-8"?>
<sst xmlns="http://schemas.openxmlformats.org/spreadsheetml/2006/main" count="107" uniqueCount="44">
  <si>
    <t>WACC-Ansatz bei teilweiser Fremdfinanzierung mit Steuern</t>
  </si>
  <si>
    <r>
      <t>r</t>
    </r>
    <r>
      <rPr>
        <vertAlign val="subscript"/>
        <sz val="10"/>
        <rFont val="Arial"/>
        <family val="2"/>
      </rPr>
      <t>f</t>
    </r>
  </si>
  <si>
    <r>
      <t>E(R</t>
    </r>
    <r>
      <rPr>
        <vertAlign val="subscript"/>
        <sz val="10"/>
        <rFont val="Arial"/>
        <family val="2"/>
      </rPr>
      <t>M</t>
    </r>
    <r>
      <rPr>
        <sz val="10"/>
        <rFont val="Arial"/>
        <family val="2"/>
      </rPr>
      <t>)</t>
    </r>
  </si>
  <si>
    <r>
      <t>b</t>
    </r>
    <r>
      <rPr>
        <vertAlign val="subscript"/>
        <sz val="10"/>
        <rFont val="Arial"/>
        <family val="2"/>
      </rPr>
      <t>I</t>
    </r>
    <r>
      <rPr>
        <vertAlign val="superscript"/>
        <sz val="10"/>
        <rFont val="Arial"/>
        <family val="2"/>
      </rPr>
      <t>u</t>
    </r>
  </si>
  <si>
    <r>
      <t>I</t>
    </r>
    <r>
      <rPr>
        <vertAlign val="subscript"/>
        <sz val="10"/>
        <rFont val="Arial"/>
        <family val="2"/>
      </rPr>
      <t>0</t>
    </r>
  </si>
  <si>
    <t>t</t>
  </si>
  <si>
    <r>
      <t>V</t>
    </r>
    <r>
      <rPr>
        <vertAlign val="superscript"/>
        <sz val="10"/>
        <rFont val="Arial"/>
        <family val="2"/>
      </rPr>
      <t>MW, Ziel</t>
    </r>
  </si>
  <si>
    <t>Plan-GuV für die Jahre 1 bis 4</t>
  </si>
  <si>
    <t>t = 1</t>
  </si>
  <si>
    <t>t = 2</t>
  </si>
  <si>
    <t>t = 3</t>
  </si>
  <si>
    <t>t = 4</t>
  </si>
  <si>
    <t>Umsatzerlöse</t>
  </si>
  <si>
    <t>Herstellungskosten</t>
  </si>
  <si>
    <t>Bruttoergebnis vom Umsatz</t>
  </si>
  <si>
    <t>Vertriebs-/Verwaltungskosten</t>
  </si>
  <si>
    <t>sonstige Erträge/Aufwendungen</t>
  </si>
  <si>
    <t>EBIT</t>
  </si>
  <si>
    <t>?</t>
  </si>
  <si>
    <t>Zinsen</t>
  </si>
  <si>
    <t>Reingewinn vor Steuern</t>
  </si>
  <si>
    <t>Steuern</t>
  </si>
  <si>
    <t>Reingewinn nach Steuern</t>
  </si>
  <si>
    <t>Abschreibungen pro Periode:</t>
  </si>
  <si>
    <t>Free Cash Flow-Planung für die Jahre 1 bis 4</t>
  </si>
  <si>
    <r>
      <t>t</t>
    </r>
    <r>
      <rPr>
        <sz val="10"/>
        <rFont val="Arial"/>
        <family val="0"/>
      </rPr>
      <t xml:space="preserve"> * EBIT</t>
    </r>
  </si>
  <si>
    <t>Ergebnis nach adjustierten Steuern</t>
  </si>
  <si>
    <t>Abschreibungen</t>
  </si>
  <si>
    <t>Free Cash Flow</t>
  </si>
  <si>
    <r>
      <t>r</t>
    </r>
    <r>
      <rPr>
        <vertAlign val="subscript"/>
        <sz val="10"/>
        <rFont val="Arial"/>
        <family val="2"/>
      </rPr>
      <t>EK</t>
    </r>
    <r>
      <rPr>
        <vertAlign val="superscript"/>
        <sz val="10"/>
        <rFont val="Arial"/>
        <family val="2"/>
      </rPr>
      <t>u</t>
    </r>
  </si>
  <si>
    <r>
      <t>r</t>
    </r>
    <r>
      <rPr>
        <vertAlign val="subscript"/>
        <sz val="10"/>
        <rFont val="Arial"/>
        <family val="2"/>
      </rPr>
      <t>EK</t>
    </r>
    <r>
      <rPr>
        <vertAlign val="superscript"/>
        <sz val="10"/>
        <rFont val="Arial"/>
        <family val="2"/>
      </rPr>
      <t>v</t>
    </r>
  </si>
  <si>
    <r>
      <t>r</t>
    </r>
    <r>
      <rPr>
        <vertAlign val="subscript"/>
        <sz val="10"/>
        <rFont val="Arial"/>
        <family val="2"/>
      </rPr>
      <t>WACC</t>
    </r>
  </si>
  <si>
    <t>Bewertung mit dem WACC-Ansatz</t>
  </si>
  <si>
    <t>t = 0</t>
  </si>
  <si>
    <r>
      <t>periodischer Unternehmenswert UW</t>
    </r>
    <r>
      <rPr>
        <vertAlign val="subscript"/>
        <sz val="10"/>
        <rFont val="Arial"/>
        <family val="2"/>
      </rPr>
      <t>t</t>
    </r>
  </si>
  <si>
    <r>
      <t>FK</t>
    </r>
    <r>
      <rPr>
        <vertAlign val="subscript"/>
        <sz val="10"/>
        <rFont val="Arial"/>
        <family val="2"/>
      </rPr>
      <t>t</t>
    </r>
    <r>
      <rPr>
        <vertAlign val="superscript"/>
        <sz val="10"/>
        <rFont val="Arial"/>
        <family val="2"/>
      </rPr>
      <t>MW</t>
    </r>
  </si>
  <si>
    <r>
      <t>EK</t>
    </r>
    <r>
      <rPr>
        <vertAlign val="subscript"/>
        <sz val="10"/>
        <rFont val="Arial"/>
        <family val="2"/>
      </rPr>
      <t>t</t>
    </r>
    <r>
      <rPr>
        <vertAlign val="superscript"/>
        <sz val="10"/>
        <rFont val="Arial"/>
        <family val="2"/>
      </rPr>
      <t>MW</t>
    </r>
  </si>
  <si>
    <t>Anschaffungsauszahlung</t>
  </si>
  <si>
    <t>Kapitalwert</t>
  </si>
  <si>
    <t>Steuerkorrektur im Nenner (Kalkulationszins)</t>
  </si>
  <si>
    <t>Steuern gem. GuV</t>
  </si>
  <si>
    <r>
      <t>Free Cash Flow</t>
    </r>
    <r>
      <rPr>
        <vertAlign val="superscript"/>
        <sz val="10"/>
        <rFont val="Arial"/>
        <family val="2"/>
      </rPr>
      <t>mit TS</t>
    </r>
  </si>
  <si>
    <r>
      <t>r</t>
    </r>
    <r>
      <rPr>
        <vertAlign val="subscript"/>
        <sz val="10"/>
        <rFont val="Arial"/>
        <family val="2"/>
      </rPr>
      <t>WACC</t>
    </r>
    <r>
      <rPr>
        <vertAlign val="superscript"/>
        <sz val="10"/>
        <rFont val="Arial"/>
        <family val="2"/>
      </rPr>
      <t>ohne TS</t>
    </r>
  </si>
  <si>
    <t>Steuerkorrektur im Zähler (Cash Flow)</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</si>
</sst>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0"/>
    <numFmt numFmtId="167" formatCode="0.00000"/>
    <numFmt numFmtId="168" formatCode="0.0000"/>
    <numFmt numFmtId="169" formatCode="0.000"/>
  </numFmts>
  <fonts count="8">
    <font>
      <sz val="10"/>
      <name val="Arial"/>
      <family val="0"/>
    </font>
    <font>
      <sz val="8"/>
      <name val="Arial"/>
      <family val="0"/>
    </font>
    <font>
      <b/>
      <sz val="10"/>
      <name val="Arial"/>
      <family val="2"/>
    </font>
    <font>
      <vertAlign val="subscript"/>
      <sz val="10"/>
      <name val="Arial"/>
      <family val="2"/>
    </font>
    <font>
      <sz val="10"/>
      <name val="Symbol"/>
      <family val="1"/>
    </font>
    <font>
      <vertAlign val="superscript"/>
      <sz val="10"/>
      <name val="Arial"/>
      <family val="2"/>
    </font>
    <font>
      <b/>
      <sz val="8"/>
      <name val="Tahoma"/>
      <family val="0"/>
    </font>
    <font>
      <b/>
      <sz val="8"/>
      <name val="Arial"/>
      <family val="2"/>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border>
    <border>
      <left style="thick"/>
      <right>
        <color indexed="63"/>
      </right>
      <top>
        <color indexed="63"/>
      </top>
      <bottom>
        <color indexed="63"/>
      </bottom>
    </border>
    <border>
      <left style="thick"/>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164" fontId="0" fillId="0" borderId="0" xfId="17" applyNumberFormat="1" applyAlignment="1">
      <alignment/>
    </xf>
    <xf numFmtId="9" fontId="0" fillId="0" borderId="0" xfId="17" applyNumberFormat="1" applyAlignment="1">
      <alignment/>
    </xf>
    <xf numFmtId="0" fontId="4" fillId="0" borderId="0" xfId="0" applyFont="1" applyAlignment="1">
      <alignment/>
    </xf>
    <xf numFmtId="3" fontId="0" fillId="0" borderId="0" xfId="0" applyNumberFormat="1" applyAlignment="1">
      <alignment/>
    </xf>
    <xf numFmtId="9" fontId="0" fillId="0" borderId="0" xfId="17" applyAlignment="1">
      <alignment/>
    </xf>
    <xf numFmtId="0" fontId="0" fillId="0" borderId="0" xfId="0" applyAlignment="1">
      <alignment horizontal="center"/>
    </xf>
    <xf numFmtId="2" fontId="0" fillId="0" borderId="1" xfId="0" applyNumberFormat="1" applyBorder="1" applyAlignment="1">
      <alignment/>
    </xf>
    <xf numFmtId="2" fontId="0" fillId="0" borderId="0" xfId="0" applyNumberFormat="1" applyAlignment="1">
      <alignment/>
    </xf>
    <xf numFmtId="0" fontId="0" fillId="0" borderId="1" xfId="0" applyBorder="1" applyAlignment="1">
      <alignment horizontal="center"/>
    </xf>
    <xf numFmtId="2" fontId="0" fillId="0" borderId="0" xfId="0" applyNumberFormat="1" applyAlignment="1">
      <alignment horizontal="center"/>
    </xf>
    <xf numFmtId="2" fontId="0" fillId="0" borderId="1" xfId="0" applyNumberFormat="1" applyBorder="1" applyAlignment="1">
      <alignment horizontal="center"/>
    </xf>
    <xf numFmtId="0" fontId="0" fillId="0" borderId="0" xfId="0" applyAlignment="1">
      <alignment horizontal="left"/>
    </xf>
    <xf numFmtId="1" fontId="0" fillId="0" borderId="1" xfId="0" applyNumberFormat="1" applyBorder="1" applyAlignment="1">
      <alignment/>
    </xf>
    <xf numFmtId="10" fontId="0" fillId="0" borderId="0" xfId="0" applyNumberFormat="1" applyAlignment="1">
      <alignment/>
    </xf>
    <xf numFmtId="10" fontId="0" fillId="0" borderId="0" xfId="17" applyNumberFormat="1" applyAlignment="1">
      <alignment/>
    </xf>
    <xf numFmtId="165" fontId="0" fillId="0" borderId="0" xfId="17" applyNumberFormat="1" applyAlignment="1">
      <alignment/>
    </xf>
    <xf numFmtId="4" fontId="0" fillId="0" borderId="0" xfId="0" applyNumberFormat="1" applyAlignment="1">
      <alignment/>
    </xf>
    <xf numFmtId="3" fontId="0" fillId="0" borderId="1" xfId="0" applyNumberFormat="1" applyBorder="1" applyAlignment="1">
      <alignment/>
    </xf>
    <xf numFmtId="0" fontId="0" fillId="0" borderId="2" xfId="0" applyBorder="1" applyAlignment="1">
      <alignment/>
    </xf>
    <xf numFmtId="2" fontId="0" fillId="0" borderId="1" xfId="0" applyNumberFormat="1" applyBorder="1" applyAlignment="1">
      <alignment horizontal="right"/>
    </xf>
    <xf numFmtId="2" fontId="0" fillId="0" borderId="0" xfId="0" applyNumberFormat="1" applyAlignment="1">
      <alignment horizontal="right"/>
    </xf>
    <xf numFmtId="0" fontId="0" fillId="0" borderId="0" xfId="0" applyFont="1" applyAlignment="1">
      <alignment/>
    </xf>
    <xf numFmtId="0" fontId="0" fillId="0" borderId="2" xfId="0" applyBorder="1" applyAlignment="1">
      <alignment horizontal="center"/>
    </xf>
    <xf numFmtId="4" fontId="0" fillId="0" borderId="2" xfId="0" applyNumberFormat="1" applyBorder="1" applyAlignment="1">
      <alignment/>
    </xf>
    <xf numFmtId="2" fontId="0" fillId="0" borderId="2" xfId="0" applyNumberFormat="1" applyBorder="1" applyAlignment="1">
      <alignment/>
    </xf>
    <xf numFmtId="3" fontId="0" fillId="0" borderId="3" xfId="0" applyNumberFormat="1" applyBorder="1" applyAlignment="1">
      <alignment/>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0"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44</xdr:row>
      <xdr:rowOff>19050</xdr:rowOff>
    </xdr:from>
    <xdr:to>
      <xdr:col>0</xdr:col>
      <xdr:colOff>333375</xdr:colOff>
      <xdr:row>46</xdr:row>
      <xdr:rowOff>0</xdr:rowOff>
    </xdr:to>
    <xdr:sp>
      <xdr:nvSpPr>
        <xdr:cNvPr id="1" name="AutoShape 1"/>
        <xdr:cNvSpPr>
          <a:spLocks/>
        </xdr:cNvSpPr>
      </xdr:nvSpPr>
      <xdr:spPr>
        <a:xfrm>
          <a:off x="257175" y="7543800"/>
          <a:ext cx="76200"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44</xdr:row>
      <xdr:rowOff>19050</xdr:rowOff>
    </xdr:from>
    <xdr:to>
      <xdr:col>5</xdr:col>
      <xdr:colOff>495300</xdr:colOff>
      <xdr:row>46</xdr:row>
      <xdr:rowOff>0</xdr:rowOff>
    </xdr:to>
    <xdr:sp>
      <xdr:nvSpPr>
        <xdr:cNvPr id="2" name="AutoShape 2"/>
        <xdr:cNvSpPr>
          <a:spLocks/>
        </xdr:cNvSpPr>
      </xdr:nvSpPr>
      <xdr:spPr>
        <a:xfrm rot="10800000">
          <a:off x="4229100" y="7543800"/>
          <a:ext cx="76200"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485775</xdr:colOff>
      <xdr:row>17</xdr:row>
      <xdr:rowOff>152400</xdr:rowOff>
    </xdr:from>
    <xdr:to>
      <xdr:col>20</xdr:col>
      <xdr:colOff>209550</xdr:colOff>
      <xdr:row>23</xdr:row>
      <xdr:rowOff>76200</xdr:rowOff>
    </xdr:to>
    <xdr:sp>
      <xdr:nvSpPr>
        <xdr:cNvPr id="3" name="TextBox 4"/>
        <xdr:cNvSpPr txBox="1">
          <a:spLocks noChangeArrowheads="1"/>
        </xdr:cNvSpPr>
      </xdr:nvSpPr>
      <xdr:spPr>
        <a:xfrm>
          <a:off x="11915775" y="3095625"/>
          <a:ext cx="35337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Der WACC-Ansatz mit Steuerkorrektur im Cash Flow arbeitet nicht selbständig, da zur Berechnung des Zinsaufwandes die Höhe der Fremdkapitalbestände in den einzelnen Perioden bekannt sein muss. Diese ergeben sich aber erst nach Abschluss des Bewertungsverfahrens.</a:t>
          </a:r>
        </a:p>
      </xdr:txBody>
    </xdr:sp>
    <xdr:clientData/>
  </xdr:twoCellAnchor>
  <xdr:twoCellAnchor>
    <xdr:from>
      <xdr:col>13</xdr:col>
      <xdr:colOff>400050</xdr:colOff>
      <xdr:row>18</xdr:row>
      <xdr:rowOff>38100</xdr:rowOff>
    </xdr:from>
    <xdr:to>
      <xdr:col>15</xdr:col>
      <xdr:colOff>419100</xdr:colOff>
      <xdr:row>19</xdr:row>
      <xdr:rowOff>85725</xdr:rowOff>
    </xdr:to>
    <xdr:sp>
      <xdr:nvSpPr>
        <xdr:cNvPr id="4" name="Line 5"/>
        <xdr:cNvSpPr>
          <a:spLocks/>
        </xdr:cNvSpPr>
      </xdr:nvSpPr>
      <xdr:spPr>
        <a:xfrm flipV="1">
          <a:off x="10306050" y="3143250"/>
          <a:ext cx="154305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19</xdr:row>
      <xdr:rowOff>85725</xdr:rowOff>
    </xdr:from>
    <xdr:to>
      <xdr:col>9</xdr:col>
      <xdr:colOff>66675</xdr:colOff>
      <xdr:row>44</xdr:row>
      <xdr:rowOff>38100</xdr:rowOff>
    </xdr:to>
    <xdr:sp>
      <xdr:nvSpPr>
        <xdr:cNvPr id="5" name="Line 6"/>
        <xdr:cNvSpPr>
          <a:spLocks/>
        </xdr:cNvSpPr>
      </xdr:nvSpPr>
      <xdr:spPr>
        <a:xfrm flipV="1">
          <a:off x="800100" y="3352800"/>
          <a:ext cx="6124575" cy="421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44</xdr:row>
      <xdr:rowOff>19050</xdr:rowOff>
    </xdr:from>
    <xdr:to>
      <xdr:col>8</xdr:col>
      <xdr:colOff>333375</xdr:colOff>
      <xdr:row>46</xdr:row>
      <xdr:rowOff>0</xdr:rowOff>
    </xdr:to>
    <xdr:sp>
      <xdr:nvSpPr>
        <xdr:cNvPr id="6" name="AutoShape 7"/>
        <xdr:cNvSpPr>
          <a:spLocks/>
        </xdr:cNvSpPr>
      </xdr:nvSpPr>
      <xdr:spPr>
        <a:xfrm>
          <a:off x="6353175" y="7543800"/>
          <a:ext cx="76200"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44</xdr:row>
      <xdr:rowOff>19050</xdr:rowOff>
    </xdr:from>
    <xdr:to>
      <xdr:col>13</xdr:col>
      <xdr:colOff>495300</xdr:colOff>
      <xdr:row>46</xdr:row>
      <xdr:rowOff>0</xdr:rowOff>
    </xdr:to>
    <xdr:sp>
      <xdr:nvSpPr>
        <xdr:cNvPr id="7" name="AutoShape 8"/>
        <xdr:cNvSpPr>
          <a:spLocks/>
        </xdr:cNvSpPr>
      </xdr:nvSpPr>
      <xdr:spPr>
        <a:xfrm rot="10800000">
          <a:off x="10325100" y="7543800"/>
          <a:ext cx="76200"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48</xdr:row>
      <xdr:rowOff>152400</xdr:rowOff>
    </xdr:from>
    <xdr:to>
      <xdr:col>0</xdr:col>
      <xdr:colOff>419100</xdr:colOff>
      <xdr:row>51</xdr:row>
      <xdr:rowOff>9525</xdr:rowOff>
    </xdr:to>
    <xdr:sp>
      <xdr:nvSpPr>
        <xdr:cNvPr id="8" name="Line 11"/>
        <xdr:cNvSpPr>
          <a:spLocks/>
        </xdr:cNvSpPr>
      </xdr:nvSpPr>
      <xdr:spPr>
        <a:xfrm flipV="1">
          <a:off x="419100" y="8401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48</xdr:row>
      <xdr:rowOff>142875</xdr:rowOff>
    </xdr:from>
    <xdr:to>
      <xdr:col>8</xdr:col>
      <xdr:colOff>447675</xdr:colOff>
      <xdr:row>51</xdr:row>
      <xdr:rowOff>0</xdr:rowOff>
    </xdr:to>
    <xdr:sp>
      <xdr:nvSpPr>
        <xdr:cNvPr id="9" name="Line 12"/>
        <xdr:cNvSpPr>
          <a:spLocks/>
        </xdr:cNvSpPr>
      </xdr:nvSpPr>
      <xdr:spPr>
        <a:xfrm flipV="1">
          <a:off x="6543675" y="83915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51</xdr:row>
      <xdr:rowOff>9525</xdr:rowOff>
    </xdr:from>
    <xdr:to>
      <xdr:col>8</xdr:col>
      <xdr:colOff>457200</xdr:colOff>
      <xdr:row>51</xdr:row>
      <xdr:rowOff>9525</xdr:rowOff>
    </xdr:to>
    <xdr:sp>
      <xdr:nvSpPr>
        <xdr:cNvPr id="10" name="Line 13"/>
        <xdr:cNvSpPr>
          <a:spLocks/>
        </xdr:cNvSpPr>
      </xdr:nvSpPr>
      <xdr:spPr>
        <a:xfrm>
          <a:off x="419100" y="8743950"/>
          <a:ext cx="6134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49</xdr:row>
      <xdr:rowOff>76200</xdr:rowOff>
    </xdr:from>
    <xdr:to>
      <xdr:col>5</xdr:col>
      <xdr:colOff>523875</xdr:colOff>
      <xdr:row>50</xdr:row>
      <xdr:rowOff>95250</xdr:rowOff>
    </xdr:to>
    <xdr:sp>
      <xdr:nvSpPr>
        <xdr:cNvPr id="11" name="TextBox 14"/>
        <xdr:cNvSpPr txBox="1">
          <a:spLocks noChangeArrowheads="1"/>
        </xdr:cNvSpPr>
      </xdr:nvSpPr>
      <xdr:spPr>
        <a:xfrm>
          <a:off x="2466975" y="8486775"/>
          <a:ext cx="1866900" cy="180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Identität der Ergebnisse</a:t>
          </a:r>
        </a:p>
      </xdr:txBody>
    </xdr:sp>
    <xdr:clientData/>
  </xdr:twoCellAnchor>
  <xdr:twoCellAnchor>
    <xdr:from>
      <xdr:col>12</xdr:col>
      <xdr:colOff>438150</xdr:colOff>
      <xdr:row>0</xdr:row>
      <xdr:rowOff>47625</xdr:rowOff>
    </xdr:from>
    <xdr:to>
      <xdr:col>18</xdr:col>
      <xdr:colOff>114300</xdr:colOff>
      <xdr:row>3</xdr:row>
      <xdr:rowOff>85725</xdr:rowOff>
    </xdr:to>
    <xdr:sp>
      <xdr:nvSpPr>
        <xdr:cNvPr id="12" name="TextBox 15"/>
        <xdr:cNvSpPr txBox="1">
          <a:spLocks noChangeArrowheads="1"/>
        </xdr:cNvSpPr>
      </xdr:nvSpPr>
      <xdr:spPr>
        <a:xfrm>
          <a:off x="9582150" y="47625"/>
          <a:ext cx="42481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Boris Nöll (2008). Quelle: Nöll / Wiedemann (2008): Investitionen unter Unsicherheit - Rendite-/Risikoanalysen von Investitionen im Kontext einer wertorientierten Unternehmensführung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workbookViewId="0" topLeftCell="A1">
      <selection activeCell="A2" sqref="A2"/>
    </sheetView>
  </sheetViews>
  <sheetFormatPr defaultColWidth="11.421875" defaultRowHeight="12.75"/>
  <sheetData>
    <row r="1" ht="12.75">
      <c r="A1" s="1" t="s">
        <v>0</v>
      </c>
    </row>
    <row r="2" ht="12.75">
      <c r="A2" s="1"/>
    </row>
    <row r="3" ht="12.75">
      <c r="A3" s="1"/>
    </row>
    <row r="4" spans="1:14" ht="12.75">
      <c r="A4" s="31" t="s">
        <v>39</v>
      </c>
      <c r="B4" s="31"/>
      <c r="C4" s="31"/>
      <c r="D4" s="31"/>
      <c r="E4" s="31"/>
      <c r="F4" s="31"/>
      <c r="G4" s="31"/>
      <c r="I4" s="32" t="s">
        <v>43</v>
      </c>
      <c r="J4" s="33"/>
      <c r="K4" s="33"/>
      <c r="L4" s="33"/>
      <c r="M4" s="33"/>
      <c r="N4" s="33"/>
    </row>
    <row r="5" spans="1:9" ht="15.75">
      <c r="A5" t="s">
        <v>1</v>
      </c>
      <c r="B5" s="2">
        <v>0.045</v>
      </c>
      <c r="I5" s="20"/>
    </row>
    <row r="6" spans="1:9" ht="15.75">
      <c r="A6" t="s">
        <v>2</v>
      </c>
      <c r="B6" s="3">
        <v>0.11</v>
      </c>
      <c r="I6" s="20"/>
    </row>
    <row r="7" spans="1:9" ht="15.75">
      <c r="A7" s="4" t="s">
        <v>3</v>
      </c>
      <c r="B7">
        <v>0.8</v>
      </c>
      <c r="I7" s="20"/>
    </row>
    <row r="8" spans="1:9" ht="15.75">
      <c r="A8" t="s">
        <v>4</v>
      </c>
      <c r="B8" s="5">
        <v>1000</v>
      </c>
      <c r="I8" s="20"/>
    </row>
    <row r="9" spans="1:9" ht="12.75">
      <c r="A9" s="4" t="s">
        <v>5</v>
      </c>
      <c r="B9" s="6">
        <v>0.25</v>
      </c>
      <c r="I9" s="20"/>
    </row>
    <row r="10" spans="1:9" ht="14.25">
      <c r="A10" t="s">
        <v>6</v>
      </c>
      <c r="B10">
        <v>1.5</v>
      </c>
      <c r="I10" s="20"/>
    </row>
    <row r="11" ht="13.5" thickBot="1">
      <c r="I11" s="20"/>
    </row>
    <row r="12" spans="2:13" ht="13.5" thickBot="1">
      <c r="B12" s="28" t="s">
        <v>7</v>
      </c>
      <c r="C12" s="29"/>
      <c r="D12" s="29"/>
      <c r="E12" s="30"/>
      <c r="I12" s="20"/>
      <c r="J12" s="28" t="s">
        <v>7</v>
      </c>
      <c r="K12" s="29"/>
      <c r="L12" s="29"/>
      <c r="M12" s="30"/>
    </row>
    <row r="13" spans="2:13" ht="12.75">
      <c r="B13" s="7" t="s">
        <v>8</v>
      </c>
      <c r="C13" s="7" t="s">
        <v>9</v>
      </c>
      <c r="D13" s="7" t="s">
        <v>10</v>
      </c>
      <c r="E13" s="7" t="s">
        <v>11</v>
      </c>
      <c r="I13" s="20"/>
      <c r="J13" s="7" t="s">
        <v>8</v>
      </c>
      <c r="K13" s="7" t="s">
        <v>9</v>
      </c>
      <c r="L13" s="7" t="s">
        <v>10</v>
      </c>
      <c r="M13" s="7" t="s">
        <v>11</v>
      </c>
    </row>
    <row r="14" spans="2:14" ht="12.75">
      <c r="B14" s="5">
        <v>1500</v>
      </c>
      <c r="C14" s="5">
        <v>1700</v>
      </c>
      <c r="D14" s="5">
        <v>1850</v>
      </c>
      <c r="E14" s="5">
        <v>1300</v>
      </c>
      <c r="F14" t="s">
        <v>12</v>
      </c>
      <c r="I14" s="20"/>
      <c r="J14" s="5">
        <v>1500</v>
      </c>
      <c r="K14" s="5">
        <v>1700</v>
      </c>
      <c r="L14" s="5">
        <v>1850</v>
      </c>
      <c r="M14" s="5">
        <v>1300</v>
      </c>
      <c r="N14" t="s">
        <v>12</v>
      </c>
    </row>
    <row r="15" spans="2:14" ht="12.75">
      <c r="B15" s="19">
        <v>1200</v>
      </c>
      <c r="C15" s="19">
        <v>1270</v>
      </c>
      <c r="D15" s="19">
        <v>1350</v>
      </c>
      <c r="E15" s="19">
        <v>920</v>
      </c>
      <c r="F15" t="s">
        <v>13</v>
      </c>
      <c r="I15" s="20"/>
      <c r="J15" s="19">
        <v>1200</v>
      </c>
      <c r="K15" s="19">
        <v>1270</v>
      </c>
      <c r="L15" s="19">
        <v>1350</v>
      </c>
      <c r="M15" s="19">
        <v>920</v>
      </c>
      <c r="N15" t="s">
        <v>13</v>
      </c>
    </row>
    <row r="16" spans="2:14" ht="12.75">
      <c r="B16">
        <f>B14-B15</f>
        <v>300</v>
      </c>
      <c r="C16">
        <f>C14-C15</f>
        <v>430</v>
      </c>
      <c r="D16">
        <f>D14-D15</f>
        <v>500</v>
      </c>
      <c r="E16">
        <f>E14-E15</f>
        <v>380</v>
      </c>
      <c r="F16" t="s">
        <v>14</v>
      </c>
      <c r="I16" s="20"/>
      <c r="J16">
        <f>J14-J15</f>
        <v>300</v>
      </c>
      <c r="K16">
        <f>K14-K15</f>
        <v>430</v>
      </c>
      <c r="L16">
        <f>L14-L15</f>
        <v>500</v>
      </c>
      <c r="M16">
        <f>M14-M15</f>
        <v>380</v>
      </c>
      <c r="N16" t="s">
        <v>14</v>
      </c>
    </row>
    <row r="17" spans="2:14" ht="12.75">
      <c r="B17">
        <v>140</v>
      </c>
      <c r="C17">
        <v>185</v>
      </c>
      <c r="D17">
        <v>195</v>
      </c>
      <c r="E17">
        <v>165</v>
      </c>
      <c r="F17" t="s">
        <v>15</v>
      </c>
      <c r="I17" s="20"/>
      <c r="J17">
        <v>140</v>
      </c>
      <c r="K17">
        <v>185</v>
      </c>
      <c r="L17">
        <v>195</v>
      </c>
      <c r="M17">
        <v>165</v>
      </c>
      <c r="N17" t="s">
        <v>15</v>
      </c>
    </row>
    <row r="18" spans="2:14" ht="12.75">
      <c r="B18" s="8">
        <v>-26.67</v>
      </c>
      <c r="C18" s="8">
        <v>-45</v>
      </c>
      <c r="D18" s="8">
        <v>-38.33</v>
      </c>
      <c r="E18" s="8">
        <v>-48.33</v>
      </c>
      <c r="F18" t="s">
        <v>16</v>
      </c>
      <c r="I18" s="20"/>
      <c r="J18" s="8">
        <v>-26.67</v>
      </c>
      <c r="K18" s="8">
        <v>-45</v>
      </c>
      <c r="L18" s="8">
        <v>-38.33</v>
      </c>
      <c r="M18" s="8">
        <v>-48.33</v>
      </c>
      <c r="N18" t="s">
        <v>16</v>
      </c>
    </row>
    <row r="19" spans="2:14" ht="12.75">
      <c r="B19" s="9">
        <f>B16-B17+B18</f>
        <v>133.32999999999998</v>
      </c>
      <c r="C19" s="9">
        <f>C16-C17+C18</f>
        <v>200</v>
      </c>
      <c r="D19" s="9">
        <f>D16-D17+D18</f>
        <v>266.67</v>
      </c>
      <c r="E19" s="9">
        <f>E16-E17+E18</f>
        <v>166.67000000000002</v>
      </c>
      <c r="F19" t="s">
        <v>17</v>
      </c>
      <c r="I19" s="20"/>
      <c r="J19" s="9">
        <f>J16-J17+J18</f>
        <v>133.32999999999998</v>
      </c>
      <c r="K19" s="9">
        <f>K16-K17+K18</f>
        <v>200</v>
      </c>
      <c r="L19" s="9">
        <f>L16-L17+L18</f>
        <v>266.67</v>
      </c>
      <c r="M19" s="9">
        <f>M16-M17+M18</f>
        <v>166.67000000000002</v>
      </c>
      <c r="N19" t="s">
        <v>17</v>
      </c>
    </row>
    <row r="20" spans="2:14" ht="12.75">
      <c r="B20" s="10" t="s">
        <v>18</v>
      </c>
      <c r="C20" s="10" t="s">
        <v>18</v>
      </c>
      <c r="D20" s="10" t="s">
        <v>18</v>
      </c>
      <c r="E20" s="10" t="s">
        <v>18</v>
      </c>
      <c r="F20" t="s">
        <v>19</v>
      </c>
      <c r="I20" s="20"/>
      <c r="J20" s="21">
        <f>A45*$B$5</f>
        <v>34.90237365687927</v>
      </c>
      <c r="K20" s="21">
        <f>B45*$B$5</f>
        <v>28.330141864888965</v>
      </c>
      <c r="L20" s="21">
        <f>C45*$B$5</f>
        <v>19.865962061649068</v>
      </c>
      <c r="M20" s="21">
        <f>D45*$B$5</f>
        <v>9.353843133632036</v>
      </c>
      <c r="N20" t="s">
        <v>19</v>
      </c>
    </row>
    <row r="21" spans="2:14" ht="12.75">
      <c r="B21" s="11" t="s">
        <v>18</v>
      </c>
      <c r="C21" s="11" t="s">
        <v>18</v>
      </c>
      <c r="D21" s="11" t="s">
        <v>18</v>
      </c>
      <c r="E21" s="11" t="s">
        <v>18</v>
      </c>
      <c r="F21" t="s">
        <v>20</v>
      </c>
      <c r="I21" s="20"/>
      <c r="J21" s="22">
        <f>J19-J20</f>
        <v>98.42762634312072</v>
      </c>
      <c r="K21" s="22">
        <f>K19-K20</f>
        <v>171.66985813511104</v>
      </c>
      <c r="L21" s="22">
        <f>L19-L20</f>
        <v>246.80403793835094</v>
      </c>
      <c r="M21" s="22">
        <f>M19-M20</f>
        <v>157.31615686636798</v>
      </c>
      <c r="N21" t="s">
        <v>20</v>
      </c>
    </row>
    <row r="22" spans="2:14" ht="12.75">
      <c r="B22" s="12" t="s">
        <v>18</v>
      </c>
      <c r="C22" s="12" t="s">
        <v>18</v>
      </c>
      <c r="D22" s="12" t="s">
        <v>18</v>
      </c>
      <c r="E22" s="12" t="s">
        <v>18</v>
      </c>
      <c r="F22" t="s">
        <v>21</v>
      </c>
      <c r="I22" s="20"/>
      <c r="J22" s="21">
        <f>J21*$B$9</f>
        <v>24.60690658578018</v>
      </c>
      <c r="K22" s="21">
        <f>K21*$B$9</f>
        <v>42.91746453377776</v>
      </c>
      <c r="L22" s="21">
        <f>L21*$B$9</f>
        <v>61.701009484587736</v>
      </c>
      <c r="M22" s="21">
        <f>M21*$B$9</f>
        <v>39.329039216591994</v>
      </c>
      <c r="N22" t="s">
        <v>21</v>
      </c>
    </row>
    <row r="23" spans="2:14" ht="12.75">
      <c r="B23" s="7" t="s">
        <v>18</v>
      </c>
      <c r="C23" s="7" t="s">
        <v>18</v>
      </c>
      <c r="D23" s="7" t="s">
        <v>18</v>
      </c>
      <c r="E23" s="7" t="s">
        <v>18</v>
      </c>
      <c r="F23" t="s">
        <v>22</v>
      </c>
      <c r="I23" s="20"/>
      <c r="J23" s="22">
        <f>J21-J22</f>
        <v>73.82071975734054</v>
      </c>
      <c r="K23" s="22">
        <f>K21-K22</f>
        <v>128.75239360133327</v>
      </c>
      <c r="L23" s="22">
        <f>L21-L22</f>
        <v>185.10302845376322</v>
      </c>
      <c r="M23" s="22">
        <f>M21-M22</f>
        <v>117.98711764977598</v>
      </c>
      <c r="N23" t="s">
        <v>22</v>
      </c>
    </row>
    <row r="24" ht="12.75">
      <c r="I24" s="20"/>
    </row>
    <row r="25" spans="1:12" ht="12.75">
      <c r="A25" t="s">
        <v>23</v>
      </c>
      <c r="D25" s="13">
        <v>250</v>
      </c>
      <c r="I25" s="20" t="s">
        <v>23</v>
      </c>
      <c r="L25" s="13">
        <v>250</v>
      </c>
    </row>
    <row r="26" ht="13.5" thickBot="1">
      <c r="I26" s="20"/>
    </row>
    <row r="27" spans="2:13" ht="13.5" thickBot="1">
      <c r="B27" s="28" t="s">
        <v>24</v>
      </c>
      <c r="C27" s="29"/>
      <c r="D27" s="29"/>
      <c r="E27" s="30"/>
      <c r="I27" s="20"/>
      <c r="J27" s="28" t="s">
        <v>24</v>
      </c>
      <c r="K27" s="29"/>
      <c r="L27" s="29"/>
      <c r="M27" s="30"/>
    </row>
    <row r="28" spans="2:13" ht="12.75">
      <c r="B28" s="7" t="s">
        <v>8</v>
      </c>
      <c r="C28" s="7" t="s">
        <v>9</v>
      </c>
      <c r="D28" s="7" t="s">
        <v>10</v>
      </c>
      <c r="E28" s="7" t="s">
        <v>11</v>
      </c>
      <c r="I28" s="20"/>
      <c r="J28" s="7" t="s">
        <v>8</v>
      </c>
      <c r="K28" s="7" t="s">
        <v>9</v>
      </c>
      <c r="L28" s="7" t="s">
        <v>10</v>
      </c>
      <c r="M28" s="7" t="s">
        <v>11</v>
      </c>
    </row>
    <row r="29" spans="2:14" ht="12.75">
      <c r="B29" s="9">
        <f>B19</f>
        <v>133.32999999999998</v>
      </c>
      <c r="C29" s="9">
        <f>C19</f>
        <v>200</v>
      </c>
      <c r="D29" s="9">
        <f>D19</f>
        <v>266.67</v>
      </c>
      <c r="E29" s="9">
        <f>E19</f>
        <v>166.67000000000002</v>
      </c>
      <c r="F29" t="s">
        <v>17</v>
      </c>
      <c r="I29" s="20"/>
      <c r="J29" s="9">
        <f>J19</f>
        <v>133.32999999999998</v>
      </c>
      <c r="K29" s="9">
        <f>K19</f>
        <v>200</v>
      </c>
      <c r="L29" s="9">
        <f>L19</f>
        <v>266.67</v>
      </c>
      <c r="M29" s="9">
        <f>M19</f>
        <v>166.67000000000002</v>
      </c>
      <c r="N29" t="s">
        <v>17</v>
      </c>
    </row>
    <row r="30" spans="2:14" ht="12.75">
      <c r="B30" s="8">
        <f>$B$9*B29</f>
        <v>33.332499999999996</v>
      </c>
      <c r="C30" s="8">
        <f>$B$9*C29</f>
        <v>50</v>
      </c>
      <c r="D30" s="8">
        <f>$B$9*D29</f>
        <v>66.6675</v>
      </c>
      <c r="E30" s="8">
        <f>$B$9*E29</f>
        <v>41.667500000000004</v>
      </c>
      <c r="F30" s="4" t="s">
        <v>25</v>
      </c>
      <c r="I30" s="20"/>
      <c r="J30" s="8">
        <f>J22</f>
        <v>24.60690658578018</v>
      </c>
      <c r="K30" s="8">
        <f>K22</f>
        <v>42.91746453377776</v>
      </c>
      <c r="L30" s="8">
        <f>L22</f>
        <v>61.701009484587736</v>
      </c>
      <c r="M30" s="8">
        <f>M22</f>
        <v>39.329039216591994</v>
      </c>
      <c r="N30" s="23" t="s">
        <v>40</v>
      </c>
    </row>
    <row r="31" spans="2:14" ht="12.75">
      <c r="B31" s="9">
        <f>B29-B30</f>
        <v>99.99749999999999</v>
      </c>
      <c r="C31" s="9">
        <f>C29-C30</f>
        <v>150</v>
      </c>
      <c r="D31" s="9">
        <f>D29-D30</f>
        <v>200.0025</v>
      </c>
      <c r="E31" s="9">
        <f>E29-E30</f>
        <v>125.00250000000001</v>
      </c>
      <c r="F31" t="s">
        <v>26</v>
      </c>
      <c r="I31" s="20"/>
      <c r="J31" s="9">
        <f>J29-J30</f>
        <v>108.7230934142198</v>
      </c>
      <c r="K31" s="9">
        <f>K29-K30</f>
        <v>157.08253546622223</v>
      </c>
      <c r="L31" s="9">
        <f>L29-L30</f>
        <v>204.9689905154123</v>
      </c>
      <c r="M31" s="9">
        <f>M29-M30</f>
        <v>127.34096078340802</v>
      </c>
      <c r="N31" t="s">
        <v>26</v>
      </c>
    </row>
    <row r="32" spans="2:14" ht="12.75">
      <c r="B32" s="14">
        <f>$D$25</f>
        <v>250</v>
      </c>
      <c r="C32" s="14">
        <f>$D$25</f>
        <v>250</v>
      </c>
      <c r="D32" s="14">
        <f>$D$25</f>
        <v>250</v>
      </c>
      <c r="E32" s="14">
        <f>$D$25</f>
        <v>250</v>
      </c>
      <c r="F32" t="s">
        <v>27</v>
      </c>
      <c r="I32" s="20"/>
      <c r="J32" s="14">
        <f>$D$25</f>
        <v>250</v>
      </c>
      <c r="K32" s="14">
        <f>$D$25</f>
        <v>250</v>
      </c>
      <c r="L32" s="14">
        <f>$D$25</f>
        <v>250</v>
      </c>
      <c r="M32" s="14">
        <f>$D$25</f>
        <v>250</v>
      </c>
      <c r="N32" t="s">
        <v>27</v>
      </c>
    </row>
    <row r="33" spans="2:14" ht="14.25">
      <c r="B33" s="9">
        <f>B31+B32</f>
        <v>349.9975</v>
      </c>
      <c r="C33" s="9">
        <f>C31+C32</f>
        <v>400</v>
      </c>
      <c r="D33" s="9">
        <f>D31+D32</f>
        <v>450.0025</v>
      </c>
      <c r="E33" s="9">
        <f>E31+E32</f>
        <v>375.0025</v>
      </c>
      <c r="F33" t="s">
        <v>28</v>
      </c>
      <c r="I33" s="20"/>
      <c r="J33" s="9">
        <f>J31+J32</f>
        <v>358.7230934142198</v>
      </c>
      <c r="K33" s="9">
        <f>K31+K32</f>
        <v>407.0825354662222</v>
      </c>
      <c r="L33" s="9">
        <f>L31+L32</f>
        <v>454.9689905154123</v>
      </c>
      <c r="M33" s="9">
        <f>M31+M32</f>
        <v>377.34096078340804</v>
      </c>
      <c r="N33" t="s">
        <v>41</v>
      </c>
    </row>
    <row r="34" ht="12.75">
      <c r="I34" s="20"/>
    </row>
    <row r="35" ht="12.75">
      <c r="I35" s="20"/>
    </row>
    <row r="36" spans="2:11" ht="15.75">
      <c r="B36" t="s">
        <v>29</v>
      </c>
      <c r="C36" s="15">
        <f>B5+(B6-B5)*B7</f>
        <v>0.097</v>
      </c>
      <c r="I36" s="20"/>
      <c r="J36" t="s">
        <v>29</v>
      </c>
      <c r="K36" s="15">
        <f>C36</f>
        <v>0.097</v>
      </c>
    </row>
    <row r="37" spans="2:11" ht="15.75">
      <c r="B37" t="s">
        <v>30</v>
      </c>
      <c r="C37" s="16">
        <f>B5+(B6-B5)*B7*(1+B10*(1-B9))</f>
        <v>0.15550000000000003</v>
      </c>
      <c r="I37" s="20"/>
      <c r="J37" t="s">
        <v>30</v>
      </c>
      <c r="K37" s="15">
        <f>C37</f>
        <v>0.15550000000000003</v>
      </c>
    </row>
    <row r="38" spans="2:11" ht="15.75">
      <c r="B38" t="s">
        <v>31</v>
      </c>
      <c r="C38" s="17">
        <f>C37/(1+B10)+B5*B10/(1+B10)*(1-B9)</f>
        <v>0.08245000000000002</v>
      </c>
      <c r="I38" s="20"/>
      <c r="J38" t="s">
        <v>42</v>
      </c>
      <c r="K38" s="16">
        <f>K37/(1+B10)+B5*B10/(1+B10)</f>
        <v>0.08920000000000002</v>
      </c>
    </row>
    <row r="39" ht="12.75">
      <c r="I39" s="20"/>
    </row>
    <row r="40" ht="13.5" thickBot="1">
      <c r="I40" s="20"/>
    </row>
    <row r="41" spans="2:13" ht="13.5" thickBot="1">
      <c r="B41" s="28" t="s">
        <v>32</v>
      </c>
      <c r="C41" s="29"/>
      <c r="D41" s="29"/>
      <c r="E41" s="30"/>
      <c r="I41" s="20"/>
      <c r="J41" s="28" t="s">
        <v>32</v>
      </c>
      <c r="K41" s="29"/>
      <c r="L41" s="29"/>
      <c r="M41" s="30"/>
    </row>
    <row r="42" spans="1:13" ht="12.75">
      <c r="A42" s="7" t="s">
        <v>33</v>
      </c>
      <c r="B42" s="7" t="s">
        <v>8</v>
      </c>
      <c r="C42" s="7" t="s">
        <v>9</v>
      </c>
      <c r="D42" s="7" t="s">
        <v>10</v>
      </c>
      <c r="E42" s="7" t="s">
        <v>11</v>
      </c>
      <c r="I42" s="24" t="s">
        <v>33</v>
      </c>
      <c r="J42" s="7" t="s">
        <v>8</v>
      </c>
      <c r="K42" s="7" t="s">
        <v>9</v>
      </c>
      <c r="L42" s="7" t="s">
        <v>10</v>
      </c>
      <c r="M42" s="7" t="s">
        <v>11</v>
      </c>
    </row>
    <row r="43" spans="2:14" ht="12.75">
      <c r="B43" s="9">
        <f>B33</f>
        <v>349.9975</v>
      </c>
      <c r="C43" s="9">
        <f>C33</f>
        <v>400</v>
      </c>
      <c r="D43" s="9">
        <f>D33</f>
        <v>450.0025</v>
      </c>
      <c r="E43" s="9">
        <f>E33</f>
        <v>375.0025</v>
      </c>
      <c r="F43" t="s">
        <v>28</v>
      </c>
      <c r="I43" s="20"/>
      <c r="J43" s="9">
        <f>J33</f>
        <v>358.7230934142198</v>
      </c>
      <c r="K43" s="9">
        <f>K33</f>
        <v>407.0825354662222</v>
      </c>
      <c r="L43" s="9">
        <f>L33</f>
        <v>454.9689905154123</v>
      </c>
      <c r="M43" s="9">
        <f>M33</f>
        <v>377.34096078340804</v>
      </c>
      <c r="N43" t="s">
        <v>28</v>
      </c>
    </row>
    <row r="44" spans="1:14" ht="15.75">
      <c r="A44" s="18">
        <f>(B43+B44)/(1+C38)</f>
        <v>1292.6805058103432</v>
      </c>
      <c r="B44" s="18">
        <f>(C43+C44)/(1+C38)</f>
        <v>1049.2645135144062</v>
      </c>
      <c r="C44" s="18">
        <f>(D43+D44)/(1+C38)</f>
        <v>735.7763726536692</v>
      </c>
      <c r="D44" s="18">
        <f>E43/(1+C38)</f>
        <v>346.43863457896435</v>
      </c>
      <c r="F44" t="s">
        <v>34</v>
      </c>
      <c r="I44" s="25">
        <f>(J43+J44)/(1+K38)</f>
        <v>1292.680505810344</v>
      </c>
      <c r="J44" s="18">
        <f>(K43+K44)/(1+K38)</f>
        <v>1049.2645135144066</v>
      </c>
      <c r="K44" s="18">
        <f>(L43+L44)/(1+K38)</f>
        <v>735.7763726536695</v>
      </c>
      <c r="L44" s="18">
        <f>M43/(1+K38)</f>
        <v>346.4386345789644</v>
      </c>
      <c r="N44" t="s">
        <v>34</v>
      </c>
    </row>
    <row r="45" spans="1:14" ht="15.75">
      <c r="A45" s="9">
        <f>A44*$B$10/(1+$B$10)</f>
        <v>775.608303486206</v>
      </c>
      <c r="B45" s="9">
        <f>B44*$B$10/(1+$B$10)</f>
        <v>629.5587081086437</v>
      </c>
      <c r="C45" s="9">
        <f>C44*$B$10/(1+$B$10)</f>
        <v>441.46582359220156</v>
      </c>
      <c r="D45" s="9">
        <f>D44*$B$10/(1+$B$10)</f>
        <v>207.8631807473786</v>
      </c>
      <c r="F45" t="s">
        <v>35</v>
      </c>
      <c r="I45" s="26">
        <f>I44*$B$10/(1+$B$10)</f>
        <v>775.6083034862064</v>
      </c>
      <c r="J45" s="9">
        <f>J44*$B$10/(1+$B$10)</f>
        <v>629.5587081086439</v>
      </c>
      <c r="K45" s="9">
        <f>K44*$B$10/(1+$B$10)</f>
        <v>441.4658235922017</v>
      </c>
      <c r="L45" s="9">
        <f>L44*$B$10/(1+$B$10)</f>
        <v>207.86318074737864</v>
      </c>
      <c r="N45" t="s">
        <v>35</v>
      </c>
    </row>
    <row r="46" spans="1:14" ht="15.75">
      <c r="A46" s="18">
        <f>A44-A45</f>
        <v>517.0722023241373</v>
      </c>
      <c r="B46" s="18">
        <f>B44-B45</f>
        <v>419.7058054057625</v>
      </c>
      <c r="C46" s="18">
        <f>C44-C45</f>
        <v>294.31054906146767</v>
      </c>
      <c r="D46" s="18">
        <f>D44-D45</f>
        <v>138.57545383158575</v>
      </c>
      <c r="F46" t="s">
        <v>36</v>
      </c>
      <c r="I46" s="25">
        <f>I44-I45</f>
        <v>517.0722023241375</v>
      </c>
      <c r="J46" s="18">
        <f>J44-J45</f>
        <v>419.7058054057627</v>
      </c>
      <c r="K46" s="18">
        <f>K44-K45</f>
        <v>294.3105490614678</v>
      </c>
      <c r="L46" s="18">
        <f>L44-L45</f>
        <v>138.57545383158578</v>
      </c>
      <c r="N46" t="s">
        <v>36</v>
      </c>
    </row>
    <row r="47" ht="12.75">
      <c r="I47" s="20"/>
    </row>
    <row r="48" spans="1:10" ht="12.75">
      <c r="A48" s="19">
        <f>-B8</f>
        <v>-1000</v>
      </c>
      <c r="B48" t="s">
        <v>37</v>
      </c>
      <c r="I48" s="27">
        <f>-B8</f>
        <v>-1000</v>
      </c>
      <c r="J48" t="s">
        <v>37</v>
      </c>
    </row>
    <row r="49" spans="1:10" ht="12.75">
      <c r="A49" s="18">
        <f>A44+A48</f>
        <v>292.6805058103432</v>
      </c>
      <c r="B49" t="s">
        <v>38</v>
      </c>
      <c r="I49" s="25">
        <f>I44+I48</f>
        <v>292.6805058103439</v>
      </c>
      <c r="J49" t="s">
        <v>38</v>
      </c>
    </row>
  </sheetData>
  <mergeCells count="8">
    <mergeCell ref="J12:M12"/>
    <mergeCell ref="J27:M27"/>
    <mergeCell ref="J41:M41"/>
    <mergeCell ref="I4:N4"/>
    <mergeCell ref="B12:E12"/>
    <mergeCell ref="B27:E27"/>
    <mergeCell ref="B41:E41"/>
    <mergeCell ref="A4:G4"/>
  </mergeCells>
  <printOptions/>
  <pageMargins left="0.75" right="0.75" top="1" bottom="1" header="0.4921259845" footer="0.492125984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Investitionen unter Unsicherheit</dc:creator>
  <cp:keywords/>
  <dc:description/>
  <cp:lastModifiedBy>Boris Nöll</cp:lastModifiedBy>
  <dcterms:created xsi:type="dcterms:W3CDTF">2008-09-08T16:44:49Z</dcterms:created>
  <dcterms:modified xsi:type="dcterms:W3CDTF">2008-10-21T09:41:38Z</dcterms:modified>
  <cp:category/>
  <cp:version/>
  <cp:contentType/>
  <cp:contentStatus/>
</cp:coreProperties>
</file>